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clark3\appdata\local\bentley\projectwise\workingdir\ohiodot-pw.bentley.com_ohiodot-pw-02\michael.clark@dot.ohio.gov\d0512215\"/>
    </mc:Choice>
  </mc:AlternateContent>
  <xr:revisionPtr revIDLastSave="0" documentId="13_ncr:1_{78D35A00-2A06-4DD2-987C-DC0238499849}" xr6:coauthVersionLast="47" xr6:coauthVersionMax="47" xr10:uidLastSave="{00000000-0000-0000-0000-000000000000}"/>
  <bookViews>
    <workbookView xWindow="-120" yWindow="-120" windowWidth="29040" windowHeight="15720" xr2:uid="{47FF674C-8212-47B8-83E4-95D8C5A7ABB2}"/>
  </bookViews>
  <sheets>
    <sheet name="A.S. AUTOTABLE" sheetId="4" r:id="rId1"/>
    <sheet name="Sheet1" sheetId="1" r:id="rId2"/>
    <sheet name="Sheet2" sheetId="2" r:id="rId3"/>
    <sheet name="Sheet3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4" i="1" l="1"/>
  <c r="I14" i="1" s="1"/>
  <c r="D13" i="1"/>
  <c r="V6" i="1"/>
  <c r="D17" i="1" s="1"/>
  <c r="B17" i="1" s="1"/>
  <c r="D10" i="1" l="1"/>
  <c r="D6" i="1"/>
  <c r="D21" i="1"/>
  <c r="D7" i="1"/>
  <c r="B5" i="4" s="1"/>
  <c r="D24" i="1"/>
  <c r="D8" i="1"/>
  <c r="D9" i="1"/>
  <c r="D31" i="1"/>
  <c r="H8" i="4" s="1"/>
  <c r="D28" i="1"/>
  <c r="H5" i="4" s="1"/>
  <c r="D25" i="1"/>
  <c r="D20" i="1"/>
  <c r="D18" i="1"/>
  <c r="D11" i="1"/>
  <c r="B13" i="1"/>
  <c r="D15" i="1"/>
  <c r="B15" i="1" s="1"/>
  <c r="D6" i="4" s="1"/>
  <c r="D16" i="1"/>
  <c r="B16" i="1" s="1"/>
  <c r="D22" i="1"/>
  <c r="D23" i="1"/>
  <c r="D27" i="1"/>
  <c r="D29" i="1"/>
  <c r="D30" i="1"/>
  <c r="D32" i="1"/>
  <c r="D5" i="4"/>
  <c r="F5" i="4"/>
  <c r="I17" i="1"/>
  <c r="I13" i="2"/>
  <c r="B14" i="1"/>
  <c r="D7" i="4"/>
  <c r="D13" i="2"/>
  <c r="I15" i="1" l="1"/>
  <c r="F8" i="4"/>
  <c r="I16" i="1"/>
  <c r="D9" i="4" s="1"/>
  <c r="I13" i="1"/>
  <c r="D4" i="4" s="1"/>
  <c r="B18" i="1"/>
  <c r="D8" i="4"/>
  <c r="I18" i="1"/>
  <c r="B8" i="4"/>
  <c r="D14" i="2"/>
  <c r="D12" i="2"/>
  <c r="D15" i="2"/>
  <c r="B32" i="1"/>
  <c r="H7" i="4" s="1"/>
  <c r="B31" i="1"/>
  <c r="B30" i="1"/>
  <c r="B29" i="1"/>
  <c r="H6" i="4" s="1"/>
  <c r="B28" i="1"/>
  <c r="B27" i="1"/>
  <c r="I32" i="1"/>
  <c r="I31" i="1"/>
  <c r="I30" i="1"/>
  <c r="H9" i="4" s="1"/>
  <c r="I29" i="1"/>
  <c r="I28" i="1"/>
  <c r="I27" i="1"/>
  <c r="H4" i="4" s="1"/>
  <c r="I25" i="1" l="1"/>
  <c r="B25" i="1"/>
  <c r="F7" i="4" s="1"/>
  <c r="I24" i="1"/>
  <c r="B24" i="1"/>
  <c r="I23" i="1"/>
  <c r="F9" i="4" s="1"/>
  <c r="B23" i="1"/>
  <c r="I22" i="1"/>
  <c r="I21" i="1"/>
  <c r="B20" i="1"/>
  <c r="I11" i="1"/>
  <c r="I9" i="1"/>
  <c r="B9" i="4" s="1"/>
  <c r="B10" i="1"/>
  <c r="B9" i="1"/>
  <c r="B11" i="1"/>
  <c r="B7" i="4" s="1"/>
  <c r="J5" i="2"/>
  <c r="I5" i="2"/>
  <c r="I11" i="2" s="1"/>
  <c r="J11" i="2" s="1"/>
  <c r="L11" i="2" s="1"/>
  <c r="C5" i="2"/>
  <c r="D5" i="2" s="1"/>
  <c r="J4" i="2"/>
  <c r="I8" i="2" l="1"/>
  <c r="I9" i="2"/>
  <c r="I10" i="2"/>
  <c r="D11" i="2"/>
  <c r="C11" i="2" s="1"/>
  <c r="A11" i="2" s="1"/>
  <c r="D8" i="2"/>
  <c r="D7" i="2"/>
  <c r="D10" i="2"/>
  <c r="D6" i="2"/>
  <c r="B8" i="1"/>
  <c r="B6" i="4" s="1"/>
  <c r="B7" i="1"/>
  <c r="B6" i="1"/>
  <c r="D9" i="2"/>
  <c r="I14" i="2"/>
  <c r="I6" i="2"/>
  <c r="I15" i="2"/>
  <c r="I8" i="1" s="1"/>
  <c r="I12" i="2"/>
  <c r="I7" i="2"/>
  <c r="B22" i="1"/>
  <c r="F6" i="4" s="1"/>
  <c r="B21" i="1"/>
  <c r="I20" i="1"/>
  <c r="F4" i="4" s="1"/>
  <c r="I10" i="1" l="1"/>
  <c r="I7" i="1"/>
  <c r="I6" i="1"/>
  <c r="B4" i="4" s="1"/>
  <c r="J6" i="2" l="1"/>
  <c r="L6" i="2" s="1"/>
  <c r="J10" i="2"/>
  <c r="L10" i="2" s="1"/>
  <c r="J9" i="2"/>
  <c r="L9" i="2" s="1"/>
  <c r="J15" i="2"/>
  <c r="L15" i="2" s="1"/>
  <c r="J7" i="2"/>
  <c r="L7" i="2" s="1"/>
  <c r="J13" i="2"/>
  <c r="L13" i="2" s="1"/>
  <c r="J14" i="2"/>
  <c r="L14" i="2" s="1"/>
  <c r="H16" i="2"/>
  <c r="K5" i="2" s="1"/>
  <c r="J8" i="2"/>
  <c r="L8" i="2" s="1"/>
  <c r="J12" i="2"/>
  <c r="L12" i="2" s="1"/>
  <c r="J16" i="2" l="1"/>
  <c r="L16" i="2" s="1"/>
  <c r="B5" i="2"/>
  <c r="C16" i="2"/>
  <c r="A16" i="2" s="1"/>
  <c r="C10" i="2"/>
  <c r="A10" i="2" s="1"/>
  <c r="C14" i="2"/>
  <c r="A14" i="2" s="1"/>
  <c r="C9" i="2"/>
  <c r="A9" i="2" s="1"/>
  <c r="C8" i="2"/>
  <c r="A8" i="2" s="1"/>
  <c r="C15" i="2"/>
  <c r="A15" i="2" s="1"/>
  <c r="C13" i="2"/>
  <c r="A13" i="2" s="1"/>
  <c r="C7" i="2"/>
  <c r="A7" i="2" s="1"/>
  <c r="C12" i="2"/>
  <c r="A12" i="2" s="1"/>
  <c r="C6" i="2"/>
  <c r="A6" i="2" s="1"/>
</calcChain>
</file>

<file path=xl/sharedStrings.xml><?xml version="1.0" encoding="utf-8"?>
<sst xmlns="http://schemas.openxmlformats.org/spreadsheetml/2006/main" count="94" uniqueCount="45">
  <si>
    <t>SLOPE</t>
  </si>
  <si>
    <t>CL CONST.</t>
  </si>
  <si>
    <t>offset from cl</t>
  </si>
  <si>
    <t>REAR APPROACH SLAB</t>
  </si>
  <si>
    <t>FORWARD APPROACH SLAB</t>
  </si>
  <si>
    <t>REAR SLEEPER SLAB</t>
  </si>
  <si>
    <t>LEFT SIDE</t>
  </si>
  <si>
    <t>PROFILE CONTROL</t>
  </si>
  <si>
    <t>RIGHT SIDE</t>
  </si>
  <si>
    <t>EDGE
ELEVATION</t>
  </si>
  <si>
    <t>TRANSITION
RATE</t>
  </si>
  <si>
    <t>ELEVATION
CORRECTION</t>
  </si>
  <si>
    <t>CROSS
SLOPE</t>
  </si>
  <si>
    <t>WIDTH</t>
  </si>
  <si>
    <t>STATION</t>
  </si>
  <si>
    <t>PROFILE
GRADE</t>
  </si>
  <si>
    <t>REMARKS</t>
  </si>
  <si>
    <t>BEGIN PROJECT; MATCH EXISTING</t>
  </si>
  <si>
    <t>BEGIN APPROACH SLAB</t>
  </si>
  <si>
    <t xml:space="preserve">END TRANSITION FROM EXISTING </t>
  </si>
  <si>
    <t xml:space="preserve"> RT. EDGE DECK @ SLAB JOINT</t>
  </si>
  <si>
    <t xml:space="preserve"> LT. EDGE DECK @  SLAB JOINT</t>
  </si>
  <si>
    <t xml:space="preserve"> RT. EDGE </t>
  </si>
  <si>
    <t xml:space="preserve"> LT. EDGE </t>
  </si>
  <si>
    <t xml:space="preserve"> RT. EDGE DECK @  SLAB JOINT</t>
  </si>
  <si>
    <t>APPROACH SLAB SURFACE ELEVATION AND SLEEPER SLAB TOP SURFACE ELEVATION</t>
  </si>
  <si>
    <t>FORWARD SLEEPER SLAB</t>
  </si>
  <si>
    <t>POINT</t>
  </si>
  <si>
    <t>ELEV.</t>
  </si>
  <si>
    <t>A</t>
  </si>
  <si>
    <t>B</t>
  </si>
  <si>
    <t>C</t>
  </si>
  <si>
    <t>F</t>
  </si>
  <si>
    <t>D</t>
  </si>
  <si>
    <t>E</t>
  </si>
  <si>
    <t>G</t>
  </si>
  <si>
    <t>H</t>
  </si>
  <si>
    <t>I</t>
  </si>
  <si>
    <t>L</t>
  </si>
  <si>
    <t>K</t>
  </si>
  <si>
    <t>J</t>
  </si>
  <si>
    <t xml:space="preserve"> RT. EDGE DECK UNDER A.S.</t>
  </si>
  <si>
    <t xml:space="preserve"> LT. EDGE DECK UNDER A.S.</t>
  </si>
  <si>
    <t>CL ELEVATION</t>
  </si>
  <si>
    <t>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</si>
</sst>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\+#0.00"/>
    <numFmt numFmtId="165" formatCode="0.000"/>
    <numFmt numFmtId="166" formatCode="_00&quot;+&quot;0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i/>
      <sz val="11"/>
      <color theme="1"/>
      <name val="Calibri"/>
      <family val="2"/>
    </font>
    <font>
      <b/>
      <sz val="14"/>
      <color theme="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99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</fills>
  <borders count="3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1" applyNumberFormat="0" applyFont="0" applyAlignment="0" applyProtection="0"/>
    <xf numFmtId="0" fontId="3" fillId="8" borderId="11" applyNumberFormat="0" applyAlignment="0" applyProtection="0"/>
  </cellStyleXfs>
  <cellXfs count="78">
    <xf numFmtId="0" fontId="0" fillId="0" borderId="0" xfId="0"/>
    <xf numFmtId="0" fontId="0" fillId="0" borderId="2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3" borderId="2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textRotation="90" wrapText="1"/>
    </xf>
    <xf numFmtId="0" fontId="5" fillId="0" borderId="13" xfId="0" applyFont="1" applyBorder="1" applyAlignment="1">
      <alignment horizontal="center" vertical="center" textRotation="90" wrapText="1"/>
    </xf>
    <xf numFmtId="1" fontId="5" fillId="0" borderId="13" xfId="0" applyNumberFormat="1" applyFont="1" applyBorder="1" applyAlignment="1">
      <alignment horizontal="center" vertical="center" textRotation="90" wrapText="1"/>
    </xf>
    <xf numFmtId="1" fontId="5" fillId="0" borderId="14" xfId="0" applyNumberFormat="1" applyFont="1" applyBorder="1" applyAlignment="1">
      <alignment horizontal="center" vertical="center" textRotation="90" wrapText="1"/>
    </xf>
    <xf numFmtId="1" fontId="5" fillId="0" borderId="12" xfId="0" applyNumberFormat="1" applyFont="1" applyBorder="1" applyAlignment="1">
      <alignment horizontal="center" vertical="center" textRotation="90" wrapText="1"/>
    </xf>
    <xf numFmtId="2" fontId="5" fillId="0" borderId="14" xfId="0" applyNumberFormat="1" applyFont="1" applyBorder="1" applyAlignment="1">
      <alignment horizontal="center" vertical="center" textRotation="90" wrapText="1"/>
    </xf>
    <xf numFmtId="0" fontId="5" fillId="0" borderId="15" xfId="0" applyFont="1" applyBorder="1" applyAlignment="1">
      <alignment horizontal="center" vertical="center" textRotation="90" wrapText="1"/>
    </xf>
    <xf numFmtId="1" fontId="5" fillId="0" borderId="16" xfId="0" applyNumberFormat="1" applyFont="1" applyBorder="1" applyAlignment="1">
      <alignment horizontal="center" vertical="center" textRotation="90" wrapText="1"/>
    </xf>
    <xf numFmtId="2" fontId="5" fillId="0" borderId="17" xfId="0" applyNumberFormat="1" applyFont="1" applyBorder="1" applyAlignment="1">
      <alignment horizontal="center" vertical="center"/>
    </xf>
    <xf numFmtId="1" fontId="5" fillId="0" borderId="18" xfId="0" applyNumberFormat="1" applyFont="1" applyBorder="1" applyAlignment="1">
      <alignment horizontal="center" vertical="center"/>
    </xf>
    <xf numFmtId="2" fontId="5" fillId="0" borderId="18" xfId="0" applyNumberFormat="1" applyFont="1" applyBorder="1" applyAlignment="1">
      <alignment horizontal="center" vertical="center"/>
    </xf>
    <xf numFmtId="165" fontId="4" fillId="0" borderId="18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166" fontId="4" fillId="0" borderId="18" xfId="0" applyNumberFormat="1" applyFont="1" applyBorder="1" applyAlignment="1">
      <alignment horizontal="center" vertical="center"/>
    </xf>
    <xf numFmtId="2" fontId="4" fillId="0" borderId="18" xfId="0" applyNumberFormat="1" applyFont="1" applyBorder="1" applyAlignment="1">
      <alignment horizontal="center" vertical="center"/>
    </xf>
    <xf numFmtId="1" fontId="5" fillId="0" borderId="19" xfId="0" applyNumberFormat="1" applyFont="1" applyBorder="1" applyAlignment="1">
      <alignment horizontal="center" vertical="center"/>
    </xf>
    <xf numFmtId="2" fontId="5" fillId="9" borderId="20" xfId="2" applyNumberFormat="1" applyFont="1" applyFill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0" fontId="5" fillId="9" borderId="2" xfId="2" applyNumberFormat="1" applyFont="1" applyFill="1" applyBorder="1" applyAlignment="1">
      <alignment horizontal="center" vertical="center"/>
    </xf>
    <xf numFmtId="166" fontId="5" fillId="9" borderId="2" xfId="2" applyNumberFormat="1" applyFont="1" applyFill="1" applyBorder="1" applyAlignment="1">
      <alignment horizontal="center" vertical="center"/>
    </xf>
    <xf numFmtId="2" fontId="5" fillId="9" borderId="2" xfId="2" applyNumberFormat="1" applyFont="1" applyFill="1" applyBorder="1" applyAlignment="1">
      <alignment horizontal="center" vertical="center"/>
    </xf>
    <xf numFmtId="1" fontId="5" fillId="0" borderId="22" xfId="0" applyNumberFormat="1" applyFont="1" applyBorder="1" applyAlignment="1">
      <alignment horizontal="center" vertical="center"/>
    </xf>
    <xf numFmtId="2" fontId="5" fillId="0" borderId="20" xfId="0" applyNumberFormat="1" applyFont="1" applyBorder="1" applyAlignment="1">
      <alignment horizontal="center" vertical="center"/>
    </xf>
    <xf numFmtId="165" fontId="5" fillId="0" borderId="2" xfId="2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65" fontId="5" fillId="9" borderId="2" xfId="2" applyNumberFormat="1" applyFont="1" applyFill="1" applyBorder="1" applyAlignment="1">
      <alignment horizontal="center" vertical="center"/>
    </xf>
    <xf numFmtId="1" fontId="5" fillId="0" borderId="22" xfId="0" applyNumberFormat="1" applyFont="1" applyBorder="1" applyAlignment="1">
      <alignment horizontal="center" vertical="center" wrapText="1"/>
    </xf>
    <xf numFmtId="2" fontId="1" fillId="5" borderId="2" xfId="1" applyNumberFormat="1" applyFont="1" applyFill="1" applyBorder="1" applyAlignment="1">
      <alignment horizontal="center" vertical="center"/>
    </xf>
    <xf numFmtId="2" fontId="1" fillId="4" borderId="2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10" borderId="2" xfId="0" applyFill="1" applyBorder="1"/>
    <xf numFmtId="0" fontId="0" fillId="0" borderId="2" xfId="0" applyBorder="1"/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2" fontId="6" fillId="0" borderId="6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2" fontId="6" fillId="0" borderId="29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2" fontId="6" fillId="0" borderId="22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2" fontId="6" fillId="0" borderId="25" xfId="0" applyNumberFormat="1" applyFont="1" applyBorder="1" applyAlignment="1">
      <alignment horizontal="center" vertical="center"/>
    </xf>
    <xf numFmtId="2" fontId="6" fillId="0" borderId="26" xfId="0" applyNumberFormat="1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30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64" fontId="0" fillId="7" borderId="2" xfId="0" applyNumberForma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" fontId="5" fillId="0" borderId="21" xfId="0" applyNumberFormat="1" applyFont="1" applyBorder="1" applyAlignment="1">
      <alignment horizontal="center" vertical="center"/>
    </xf>
    <xf numFmtId="1" fontId="5" fillId="0" borderId="10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3">
    <cellStyle name="Input" xfId="2" builtinId="20"/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1F5B6-9D2A-4579-B8C3-96D7CD91B28A}">
  <dimension ref="A1:H18"/>
  <sheetViews>
    <sheetView tabSelected="1" workbookViewId="0">
      <selection activeCell="H9" sqref="A1:H9"/>
    </sheetView>
  </sheetViews>
  <sheetFormatPr defaultRowHeight="15" x14ac:dyDescent="0.25"/>
  <cols>
    <col min="1" max="8" width="15.7109375" customWidth="1"/>
  </cols>
  <sheetData>
    <row r="1" spans="1:8" ht="19.5" thickBot="1" x14ac:dyDescent="0.3">
      <c r="A1" s="59" t="s">
        <v>25</v>
      </c>
      <c r="B1" s="60"/>
      <c r="C1" s="60"/>
      <c r="D1" s="60"/>
      <c r="E1" s="60"/>
      <c r="F1" s="60"/>
      <c r="G1" s="60"/>
      <c r="H1" s="61"/>
    </row>
    <row r="2" spans="1:8" x14ac:dyDescent="0.25">
      <c r="A2" s="62" t="s">
        <v>3</v>
      </c>
      <c r="B2" s="63"/>
      <c r="C2" s="63" t="s">
        <v>5</v>
      </c>
      <c r="D2" s="64"/>
      <c r="E2" s="65" t="s">
        <v>4</v>
      </c>
      <c r="F2" s="63"/>
      <c r="G2" s="63" t="s">
        <v>26</v>
      </c>
      <c r="H2" s="64"/>
    </row>
    <row r="3" spans="1:8" ht="15.75" thickBot="1" x14ac:dyDescent="0.3">
      <c r="A3" s="43" t="s">
        <v>27</v>
      </c>
      <c r="B3" s="44" t="s">
        <v>28</v>
      </c>
      <c r="C3" s="44" t="s">
        <v>27</v>
      </c>
      <c r="D3" s="45" t="s">
        <v>28</v>
      </c>
      <c r="E3" s="46" t="s">
        <v>27</v>
      </c>
      <c r="F3" s="44" t="s">
        <v>28</v>
      </c>
      <c r="G3" s="44" t="s">
        <v>27</v>
      </c>
      <c r="H3" s="45" t="s">
        <v>28</v>
      </c>
    </row>
    <row r="4" spans="1:8" x14ac:dyDescent="0.25">
      <c r="A4" s="47">
        <v>1</v>
      </c>
      <c r="B4" s="48">
        <f>Sheet1!I6</f>
        <v>937.55</v>
      </c>
      <c r="C4" s="49" t="s">
        <v>29</v>
      </c>
      <c r="D4" s="50">
        <f>Sheet1!I13-1</f>
        <v>936.55</v>
      </c>
      <c r="E4" s="51">
        <v>7</v>
      </c>
      <c r="F4" s="49">
        <f>Sheet1!I20</f>
        <v>937.53</v>
      </c>
      <c r="G4" s="49" t="s">
        <v>35</v>
      </c>
      <c r="H4" s="50">
        <f>Sheet1!I27-1</f>
        <v>936.53</v>
      </c>
    </row>
    <row r="5" spans="1:8" x14ac:dyDescent="0.25">
      <c r="A5" s="52">
        <v>2</v>
      </c>
      <c r="B5" s="53">
        <f>Sheet1!D7</f>
        <v>937.80399999999997</v>
      </c>
      <c r="C5" s="54" t="s">
        <v>30</v>
      </c>
      <c r="D5" s="55">
        <f>Sheet1!D14-1</f>
        <v>936.80499999999995</v>
      </c>
      <c r="E5" s="56">
        <v>8</v>
      </c>
      <c r="F5" s="53">
        <f>Sheet1!D21</f>
        <v>937.78300000000002</v>
      </c>
      <c r="G5" s="54" t="s">
        <v>36</v>
      </c>
      <c r="H5" s="55">
        <f>Sheet1!D28-1</f>
        <v>936.78099999999995</v>
      </c>
    </row>
    <row r="6" spans="1:8" x14ac:dyDescent="0.25">
      <c r="A6" s="52">
        <v>3</v>
      </c>
      <c r="B6" s="53">
        <f>Sheet1!B8</f>
        <v>937.55</v>
      </c>
      <c r="C6" s="54" t="s">
        <v>31</v>
      </c>
      <c r="D6" s="55">
        <f>Sheet1!B15-1</f>
        <v>936.55</v>
      </c>
      <c r="E6" s="56">
        <v>9</v>
      </c>
      <c r="F6" s="54">
        <f>Sheet1!B22</f>
        <v>937.53</v>
      </c>
      <c r="G6" s="54" t="s">
        <v>37</v>
      </c>
      <c r="H6" s="55">
        <f>Sheet1!B29-1</f>
        <v>936.53</v>
      </c>
    </row>
    <row r="7" spans="1:8" x14ac:dyDescent="0.25">
      <c r="A7" s="52">
        <v>4</v>
      </c>
      <c r="B7" s="53">
        <f>Sheet1!B11</f>
        <v>937.54</v>
      </c>
      <c r="C7" s="54" t="s">
        <v>33</v>
      </c>
      <c r="D7" s="55">
        <f>Sheet1!B17-1</f>
        <v>936.55</v>
      </c>
      <c r="E7" s="56">
        <v>10</v>
      </c>
      <c r="F7" s="54">
        <f>Sheet1!B25</f>
        <v>937.52</v>
      </c>
      <c r="G7" s="54" t="s">
        <v>40</v>
      </c>
      <c r="H7" s="55">
        <f>Sheet1!B32-1</f>
        <v>936.52</v>
      </c>
    </row>
    <row r="8" spans="1:8" x14ac:dyDescent="0.25">
      <c r="A8" s="52">
        <v>5</v>
      </c>
      <c r="B8" s="53">
        <f>Sheet1!D18</f>
        <v>937.80200000000002</v>
      </c>
      <c r="C8" s="54" t="s">
        <v>34</v>
      </c>
      <c r="D8" s="55">
        <f>Sheet1!D18-1</f>
        <v>936.80200000000002</v>
      </c>
      <c r="E8" s="56">
        <v>11</v>
      </c>
      <c r="F8" s="53">
        <f>Sheet1!D31</f>
        <v>937.78</v>
      </c>
      <c r="G8" s="54" t="s">
        <v>39</v>
      </c>
      <c r="H8" s="55">
        <f>Sheet1!D31-1</f>
        <v>936.78</v>
      </c>
    </row>
    <row r="9" spans="1:8" ht="15.75" thickBot="1" x14ac:dyDescent="0.3">
      <c r="A9" s="43">
        <v>6</v>
      </c>
      <c r="B9" s="57">
        <f>Sheet1!I9</f>
        <v>937.55</v>
      </c>
      <c r="C9" s="44" t="s">
        <v>32</v>
      </c>
      <c r="D9" s="58">
        <f>Sheet1!I16-1</f>
        <v>936.55</v>
      </c>
      <c r="E9" s="46">
        <v>12</v>
      </c>
      <c r="F9" s="44">
        <f>Sheet1!I23</f>
        <v>937.53</v>
      </c>
      <c r="G9" s="44" t="s">
        <v>38</v>
      </c>
      <c r="H9" s="58">
        <f>Sheet1!I30-1</f>
        <v>936.52</v>
      </c>
    </row>
    <row r="10" spans="1:8" x14ac:dyDescent="0.25">
      <c r="A10" s="39"/>
      <c r="B10" s="39"/>
      <c r="C10" s="39"/>
      <c r="D10" s="39"/>
      <c r="E10" s="39"/>
      <c r="F10" s="39"/>
      <c r="G10" s="39"/>
      <c r="H10" s="39"/>
    </row>
    <row r="11" spans="1:8" x14ac:dyDescent="0.25">
      <c r="A11" s="39"/>
      <c r="B11" s="39"/>
      <c r="C11" s="39"/>
      <c r="D11" s="39"/>
      <c r="E11" s="39"/>
      <c r="F11" s="39"/>
      <c r="G11" s="39"/>
      <c r="H11" s="39"/>
    </row>
    <row r="12" spans="1:8" x14ac:dyDescent="0.25">
      <c r="A12" s="39"/>
      <c r="B12" s="39"/>
      <c r="C12" s="39"/>
      <c r="D12" s="39"/>
      <c r="E12" s="39"/>
      <c r="F12" s="39"/>
      <c r="G12" s="39"/>
      <c r="H12" s="39"/>
    </row>
    <row r="13" spans="1:8" x14ac:dyDescent="0.25">
      <c r="A13" s="39"/>
      <c r="B13" s="39"/>
      <c r="C13" s="39"/>
      <c r="D13" s="39"/>
      <c r="E13" s="39"/>
      <c r="F13" s="39"/>
      <c r="G13" s="39"/>
      <c r="H13" s="39"/>
    </row>
    <row r="14" spans="1:8" x14ac:dyDescent="0.25">
      <c r="A14" s="39"/>
      <c r="B14" s="39"/>
      <c r="C14" s="39"/>
      <c r="D14" s="39"/>
      <c r="E14" s="39"/>
      <c r="F14" s="39"/>
      <c r="G14" s="39"/>
      <c r="H14" s="39"/>
    </row>
    <row r="15" spans="1:8" x14ac:dyDescent="0.25">
      <c r="A15" s="39"/>
      <c r="B15" s="39"/>
      <c r="C15" s="39"/>
      <c r="D15" s="39"/>
      <c r="E15" s="39"/>
      <c r="F15" s="39"/>
      <c r="G15" s="39"/>
      <c r="H15" s="39"/>
    </row>
    <row r="16" spans="1:8" x14ac:dyDescent="0.25">
      <c r="A16" s="39"/>
      <c r="B16" s="39"/>
      <c r="C16" s="39"/>
      <c r="D16" s="39"/>
      <c r="E16" s="39"/>
      <c r="F16" s="39"/>
      <c r="G16" s="39"/>
      <c r="H16" s="39"/>
    </row>
    <row r="17" spans="1:8" x14ac:dyDescent="0.25">
      <c r="A17" s="39"/>
      <c r="B17" s="39"/>
      <c r="C17" s="39"/>
      <c r="D17" s="39"/>
      <c r="E17" s="39"/>
      <c r="F17" s="39"/>
      <c r="G17" s="39"/>
      <c r="H17" s="39"/>
    </row>
    <row r="18" spans="1:8" x14ac:dyDescent="0.25">
      <c r="A18" s="39"/>
      <c r="B18" s="39"/>
      <c r="C18" s="39"/>
      <c r="D18" s="39"/>
      <c r="E18" s="39"/>
      <c r="F18" s="39"/>
      <c r="G18" s="39"/>
      <c r="H18" s="39"/>
    </row>
  </sheetData>
  <mergeCells count="5">
    <mergeCell ref="A1:H1"/>
    <mergeCell ref="A2:B2"/>
    <mergeCell ref="C2:D2"/>
    <mergeCell ref="E2:F2"/>
    <mergeCell ref="G2:H2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E3438-58C6-485D-A341-90B11EFA7E72}">
  <sheetPr>
    <pageSetUpPr fitToPage="1"/>
  </sheetPr>
  <dimension ref="A1:V32"/>
  <sheetViews>
    <sheetView workbookViewId="0">
      <selection activeCell="D7" sqref="D7"/>
    </sheetView>
  </sheetViews>
  <sheetFormatPr defaultRowHeight="15" x14ac:dyDescent="0.25"/>
  <cols>
    <col min="12" max="12" width="12.85546875" bestFit="1" customWidth="1"/>
    <col min="18" max="18" width="9.7109375" bestFit="1" customWidth="1"/>
  </cols>
  <sheetData>
    <row r="1" spans="1:22" x14ac:dyDescent="0.25">
      <c r="E1" s="2"/>
      <c r="F1" s="2"/>
      <c r="G1" s="2"/>
    </row>
    <row r="5" spans="1:22" x14ac:dyDescent="0.25">
      <c r="A5" s="3"/>
      <c r="B5" s="3"/>
      <c r="C5" s="3"/>
      <c r="D5" s="3"/>
      <c r="E5" s="70" t="s">
        <v>3</v>
      </c>
      <c r="F5" s="70"/>
      <c r="G5" s="70"/>
      <c r="H5" s="3"/>
      <c r="I5" s="3"/>
      <c r="J5" s="3"/>
      <c r="L5" t="s">
        <v>2</v>
      </c>
      <c r="T5" t="s">
        <v>14</v>
      </c>
      <c r="U5" t="s">
        <v>43</v>
      </c>
      <c r="V5" t="s">
        <v>0</v>
      </c>
    </row>
    <row r="6" spans="1:22" x14ac:dyDescent="0.25">
      <c r="A6" s="1">
        <v>-1.6E-2</v>
      </c>
      <c r="B6" s="4">
        <f t="shared" ref="B6:B15" si="0">ROUND(D6+(A6*C6),2)</f>
        <v>937.55</v>
      </c>
      <c r="C6" s="1">
        <v>16</v>
      </c>
      <c r="D6" s="37">
        <f>ROUND($U$6+(E6-$T$6)*$V$6,3)</f>
        <v>937.80399999999997</v>
      </c>
      <c r="E6" s="66">
        <v>20566.61</v>
      </c>
      <c r="F6" s="66"/>
      <c r="G6" s="66"/>
      <c r="H6" s="1">
        <v>-1.6E-2</v>
      </c>
      <c r="I6" s="7">
        <f t="shared" ref="I6:I11" si="1">ROUND(D6+(H6*J6),2)</f>
        <v>937.55</v>
      </c>
      <c r="J6" s="1">
        <v>16</v>
      </c>
      <c r="K6" t="s">
        <v>22</v>
      </c>
      <c r="N6">
        <v>1</v>
      </c>
      <c r="S6" s="41" t="s">
        <v>44</v>
      </c>
      <c r="T6" s="41">
        <v>20326</v>
      </c>
      <c r="U6" s="41">
        <v>937.85</v>
      </c>
      <c r="V6" s="41">
        <f>(U7-U6)/(T7-T6)</f>
        <v>-1.8987341772158615E-4</v>
      </c>
    </row>
    <row r="7" spans="1:22" x14ac:dyDescent="0.25">
      <c r="A7" s="1">
        <v>-1.6E-2</v>
      </c>
      <c r="B7" s="4">
        <f t="shared" si="0"/>
        <v>937.55</v>
      </c>
      <c r="C7" s="1">
        <v>16</v>
      </c>
      <c r="D7" s="38">
        <f>ROUND($U$6+(E7-$T$6)*$V$6,3)</f>
        <v>937.80399999999997</v>
      </c>
      <c r="E7" s="71">
        <v>20569.43</v>
      </c>
      <c r="F7" s="71"/>
      <c r="G7" s="71"/>
      <c r="H7" s="1">
        <v>-1.6E-2</v>
      </c>
      <c r="I7" s="6">
        <f t="shared" si="1"/>
        <v>937.55</v>
      </c>
      <c r="J7" s="1">
        <v>16</v>
      </c>
      <c r="K7" t="s">
        <v>1</v>
      </c>
      <c r="N7">
        <v>2</v>
      </c>
      <c r="S7" s="41" t="s">
        <v>44</v>
      </c>
      <c r="T7" s="41">
        <v>20800</v>
      </c>
      <c r="U7" s="41">
        <v>937.76</v>
      </c>
      <c r="V7" s="41"/>
    </row>
    <row r="8" spans="1:22" x14ac:dyDescent="0.25">
      <c r="A8" s="1">
        <v>-1.6E-2</v>
      </c>
      <c r="B8" s="5">
        <f t="shared" si="0"/>
        <v>937.55</v>
      </c>
      <c r="C8" s="1">
        <v>16</v>
      </c>
      <c r="D8" s="37">
        <f t="shared" ref="D8:D9" si="2">ROUND($U$6+(E8-$T$6)*$V$6,3)</f>
        <v>937.803</v>
      </c>
      <c r="E8" s="66">
        <v>20572.25</v>
      </c>
      <c r="F8" s="66"/>
      <c r="G8" s="66"/>
      <c r="H8" s="1">
        <v>-1.6E-2</v>
      </c>
      <c r="I8" s="6">
        <f t="shared" si="1"/>
        <v>937.55</v>
      </c>
      <c r="J8" s="1">
        <v>16</v>
      </c>
      <c r="K8" t="s">
        <v>23</v>
      </c>
      <c r="N8">
        <v>3</v>
      </c>
      <c r="S8" s="41" t="s">
        <v>44</v>
      </c>
      <c r="T8" s="41">
        <v>20906</v>
      </c>
      <c r="U8" s="41">
        <v>937.62900000000002</v>
      </c>
      <c r="V8" s="42"/>
    </row>
    <row r="9" spans="1:22" x14ac:dyDescent="0.25">
      <c r="A9" s="1">
        <v>-1.6E-2</v>
      </c>
      <c r="B9" s="4">
        <f t="shared" si="0"/>
        <v>937.55</v>
      </c>
      <c r="C9" s="1">
        <v>16</v>
      </c>
      <c r="D9" s="37">
        <f t="shared" si="2"/>
        <v>937.80100000000004</v>
      </c>
      <c r="E9" s="66">
        <v>20581.61</v>
      </c>
      <c r="F9" s="66"/>
      <c r="G9" s="66"/>
      <c r="H9" s="1">
        <v>-1.6E-2</v>
      </c>
      <c r="I9" s="7">
        <f t="shared" si="1"/>
        <v>937.55</v>
      </c>
      <c r="J9" s="1">
        <v>16</v>
      </c>
      <c r="K9" t="s">
        <v>20</v>
      </c>
      <c r="N9">
        <v>6</v>
      </c>
    </row>
    <row r="10" spans="1:22" x14ac:dyDescent="0.25">
      <c r="A10" s="1">
        <v>-1.6E-2</v>
      </c>
      <c r="B10" s="4">
        <f t="shared" si="0"/>
        <v>937.55</v>
      </c>
      <c r="C10" s="1">
        <v>16</v>
      </c>
      <c r="D10" s="38">
        <f>ROUND($U$6+(E10-$T$6)*$V$6,3)</f>
        <v>937.80100000000004</v>
      </c>
      <c r="E10" s="71">
        <v>20584.43</v>
      </c>
      <c r="F10" s="71"/>
      <c r="G10" s="71"/>
      <c r="H10" s="1">
        <v>-1.6E-2</v>
      </c>
      <c r="I10" s="6">
        <f t="shared" si="1"/>
        <v>937.55</v>
      </c>
      <c r="J10" s="1">
        <v>16</v>
      </c>
      <c r="K10" t="s">
        <v>1</v>
      </c>
      <c r="N10">
        <v>5</v>
      </c>
    </row>
    <row r="11" spans="1:22" x14ac:dyDescent="0.25">
      <c r="A11" s="1">
        <v>-1.6E-2</v>
      </c>
      <c r="B11" s="5">
        <f t="shared" si="0"/>
        <v>937.54</v>
      </c>
      <c r="C11" s="1">
        <v>16</v>
      </c>
      <c r="D11" s="37">
        <f>ROUND($U$6+(E11-$T$6)*$V$6,3)</f>
        <v>937.8</v>
      </c>
      <c r="E11" s="66">
        <v>20587.25</v>
      </c>
      <c r="F11" s="66"/>
      <c r="G11" s="66"/>
      <c r="H11" s="1">
        <v>-1.6E-2</v>
      </c>
      <c r="I11" s="6">
        <f t="shared" si="1"/>
        <v>937.54</v>
      </c>
      <c r="J11" s="1">
        <v>16</v>
      </c>
      <c r="K11" t="s">
        <v>21</v>
      </c>
      <c r="N11">
        <v>4</v>
      </c>
    </row>
    <row r="12" spans="1:22" x14ac:dyDescent="0.25">
      <c r="A12" s="3"/>
      <c r="B12" s="3"/>
      <c r="C12" s="3"/>
      <c r="D12" s="3"/>
      <c r="E12" s="70" t="s">
        <v>5</v>
      </c>
      <c r="F12" s="70"/>
      <c r="G12" s="70"/>
      <c r="H12" s="3"/>
      <c r="I12" s="3"/>
      <c r="J12" s="3"/>
      <c r="L12" t="s">
        <v>2</v>
      </c>
    </row>
    <row r="13" spans="1:22" x14ac:dyDescent="0.25">
      <c r="A13" s="1">
        <v>-1.6E-2</v>
      </c>
      <c r="B13" s="4">
        <f t="shared" si="0"/>
        <v>937.55</v>
      </c>
      <c r="C13" s="1">
        <v>16</v>
      </c>
      <c r="D13" s="37">
        <f>ROUND($U$6+(E13-$T$6)*$V$6,3)</f>
        <v>937.80499999999995</v>
      </c>
      <c r="E13" s="66">
        <v>20562.55</v>
      </c>
      <c r="F13" s="66"/>
      <c r="G13" s="66"/>
      <c r="H13" s="1">
        <v>-1.6E-2</v>
      </c>
      <c r="I13" s="7">
        <f>ROUND(D13+(H13*J13),2)</f>
        <v>937.55</v>
      </c>
      <c r="J13" s="1">
        <v>16</v>
      </c>
      <c r="K13" t="s">
        <v>22</v>
      </c>
      <c r="N13" t="s">
        <v>29</v>
      </c>
    </row>
    <row r="14" spans="1:22" x14ac:dyDescent="0.25">
      <c r="A14" s="1">
        <v>-1.6E-2</v>
      </c>
      <c r="B14" s="4">
        <f t="shared" si="0"/>
        <v>937.55</v>
      </c>
      <c r="C14" s="1">
        <v>16</v>
      </c>
      <c r="D14" s="38">
        <f>ROUND($U$6+(E14-$T$6)*$V$6,3)</f>
        <v>937.80499999999995</v>
      </c>
      <c r="E14" s="66">
        <v>20565.37</v>
      </c>
      <c r="F14" s="66"/>
      <c r="G14" s="66"/>
      <c r="H14" s="1">
        <v>-1.6E-2</v>
      </c>
      <c r="I14" s="6">
        <f>ROUND(D14+(H14*J14),2)</f>
        <v>937.55</v>
      </c>
      <c r="J14" s="1">
        <v>16</v>
      </c>
      <c r="K14" t="s">
        <v>1</v>
      </c>
      <c r="N14" t="s">
        <v>30</v>
      </c>
    </row>
    <row r="15" spans="1:22" x14ac:dyDescent="0.25">
      <c r="A15" s="1">
        <v>-1.6E-2</v>
      </c>
      <c r="B15" s="5">
        <f t="shared" si="0"/>
        <v>937.55</v>
      </c>
      <c r="C15" s="1">
        <v>16</v>
      </c>
      <c r="D15" s="37">
        <f t="shared" ref="D15:D18" si="3">ROUND($U$6+(E15-$T$6)*$V$6,3)</f>
        <v>937.80399999999997</v>
      </c>
      <c r="E15" s="66">
        <v>20568.189999999999</v>
      </c>
      <c r="F15" s="66"/>
      <c r="G15" s="66"/>
      <c r="H15" s="1">
        <v>-1.6E-2</v>
      </c>
      <c r="I15" s="6">
        <f t="shared" ref="I14:I15" si="4">ROUND(D15+(H15*J15),2)</f>
        <v>937.55</v>
      </c>
      <c r="J15" s="1">
        <v>16</v>
      </c>
      <c r="K15" t="s">
        <v>23</v>
      </c>
      <c r="N15" t="s">
        <v>31</v>
      </c>
    </row>
    <row r="16" spans="1:22" x14ac:dyDescent="0.25">
      <c r="A16" s="1">
        <v>-1.6E-2</v>
      </c>
      <c r="B16" s="4">
        <f t="shared" ref="B16" si="5">ROUND(D16+(A16*C16),2)</f>
        <v>937.55</v>
      </c>
      <c r="C16" s="1">
        <v>16</v>
      </c>
      <c r="D16" s="37">
        <f t="shared" si="3"/>
        <v>937.80399999999997</v>
      </c>
      <c r="E16" s="66">
        <v>20570.66</v>
      </c>
      <c r="F16" s="66"/>
      <c r="G16" s="66"/>
      <c r="H16" s="1">
        <v>-1.6E-2</v>
      </c>
      <c r="I16" s="7">
        <f t="shared" ref="I16:I18" si="6">ROUND(D16+(H16*J16),2)</f>
        <v>937.55</v>
      </c>
      <c r="J16" s="1">
        <v>16</v>
      </c>
      <c r="K16" t="s">
        <v>41</v>
      </c>
      <c r="N16" t="s">
        <v>32</v>
      </c>
      <c r="P16" s="27">
        <v>-4.5999999999999999E-2</v>
      </c>
      <c r="Q16" s="28">
        <v>12</v>
      </c>
      <c r="R16" s="29">
        <v>7775</v>
      </c>
      <c r="S16" s="27">
        <v>1.4E-2</v>
      </c>
    </row>
    <row r="17" spans="1:19" x14ac:dyDescent="0.25">
      <c r="A17" s="1">
        <v>-1.6E-2</v>
      </c>
      <c r="B17" s="4">
        <f>ROUND(D17+(A17*C17),2)</f>
        <v>937.55</v>
      </c>
      <c r="C17" s="1">
        <v>16</v>
      </c>
      <c r="D17" s="38">
        <f>ROUND($U$6+(E17-$T$6)*$V$6,3)</f>
        <v>937.803</v>
      </c>
      <c r="E17" s="66">
        <v>20573.490000000002</v>
      </c>
      <c r="F17" s="66"/>
      <c r="G17" s="66"/>
      <c r="H17" s="1">
        <v>-1.6E-2</v>
      </c>
      <c r="I17" s="6">
        <f>ROUND(D17+(H17*J17),2)</f>
        <v>937.55</v>
      </c>
      <c r="J17" s="1">
        <v>16</v>
      </c>
      <c r="K17" t="s">
        <v>1</v>
      </c>
      <c r="N17" t="s">
        <v>34</v>
      </c>
      <c r="P17" s="35">
        <v>-1.6E-2</v>
      </c>
      <c r="Q17" s="34">
        <v>12</v>
      </c>
      <c r="R17" s="29">
        <v>7950</v>
      </c>
      <c r="S17" s="40">
        <v>-1.6E-2</v>
      </c>
    </row>
    <row r="18" spans="1:19" x14ac:dyDescent="0.25">
      <c r="A18" s="1">
        <v>-1.6E-2</v>
      </c>
      <c r="B18" s="5">
        <f t="shared" ref="B18" si="7">ROUND(D18+(A18*C18),2)</f>
        <v>937.55</v>
      </c>
      <c r="C18" s="1">
        <v>16</v>
      </c>
      <c r="D18" s="37">
        <f t="shared" si="3"/>
        <v>937.80200000000002</v>
      </c>
      <c r="E18" s="67">
        <v>20576.310000000001</v>
      </c>
      <c r="F18" s="68"/>
      <c r="G18" s="69"/>
      <c r="H18" s="1">
        <v>-1.6E-2</v>
      </c>
      <c r="I18" s="6">
        <f t="shared" si="6"/>
        <v>937.55</v>
      </c>
      <c r="J18" s="1">
        <v>16</v>
      </c>
      <c r="K18" t="s">
        <v>42</v>
      </c>
      <c r="N18" t="s">
        <v>33</v>
      </c>
      <c r="S18" s="40"/>
    </row>
    <row r="19" spans="1:19" x14ac:dyDescent="0.25">
      <c r="A19" s="3"/>
      <c r="B19" s="3"/>
      <c r="C19" s="3"/>
      <c r="D19" s="3"/>
      <c r="E19" s="70" t="s">
        <v>4</v>
      </c>
      <c r="F19" s="70"/>
      <c r="G19" s="70"/>
      <c r="H19" s="3"/>
      <c r="I19" s="3"/>
      <c r="J19" s="3"/>
      <c r="L19" t="s">
        <v>2</v>
      </c>
    </row>
    <row r="20" spans="1:19" x14ac:dyDescent="0.25">
      <c r="A20" s="1">
        <v>-1.6E-2</v>
      </c>
      <c r="B20" s="4">
        <f t="shared" ref="B20:B25" si="8">ROUND(D20+(A20*C20),2)</f>
        <v>937.53</v>
      </c>
      <c r="C20" s="1">
        <v>16</v>
      </c>
      <c r="D20" s="37">
        <f>ROUND($U$6+(E20-$T$6)*$V$6,3)</f>
        <v>937.78399999999999</v>
      </c>
      <c r="E20" s="66">
        <v>20675.150000000001</v>
      </c>
      <c r="F20" s="66"/>
      <c r="G20" s="66"/>
      <c r="H20" s="1">
        <v>-1.6E-2</v>
      </c>
      <c r="I20" s="7">
        <f t="shared" ref="I20:I25" si="9">ROUND(D20+(H20*J20),2)</f>
        <v>937.53</v>
      </c>
      <c r="J20" s="1">
        <v>16</v>
      </c>
      <c r="K20" t="s">
        <v>24</v>
      </c>
      <c r="N20">
        <v>7</v>
      </c>
    </row>
    <row r="21" spans="1:19" x14ac:dyDescent="0.25">
      <c r="A21" s="1">
        <v>-1.6E-2</v>
      </c>
      <c r="B21" s="4">
        <f t="shared" si="8"/>
        <v>937.53</v>
      </c>
      <c r="C21" s="1">
        <v>16</v>
      </c>
      <c r="D21" s="38">
        <f>ROUND($U$6+(E21-$T$6)*$V$6,3)</f>
        <v>937.78300000000002</v>
      </c>
      <c r="E21" s="71">
        <v>20677.97</v>
      </c>
      <c r="F21" s="71"/>
      <c r="G21" s="71"/>
      <c r="H21" s="1">
        <v>-1.6E-2</v>
      </c>
      <c r="I21" s="6">
        <f t="shared" si="9"/>
        <v>937.53</v>
      </c>
      <c r="J21" s="1">
        <v>16</v>
      </c>
      <c r="K21" t="s">
        <v>1</v>
      </c>
      <c r="N21">
        <v>8</v>
      </c>
    </row>
    <row r="22" spans="1:19" x14ac:dyDescent="0.25">
      <c r="A22" s="1">
        <v>-1.6E-2</v>
      </c>
      <c r="B22" s="5">
        <f t="shared" si="8"/>
        <v>937.53</v>
      </c>
      <c r="C22" s="1">
        <v>16</v>
      </c>
      <c r="D22" s="37">
        <f t="shared" ref="D22:D23" si="10">ROUND($U$6+(E22-$T$6)*$V$6,3)</f>
        <v>937.78300000000002</v>
      </c>
      <c r="E22" s="66">
        <v>20680.79</v>
      </c>
      <c r="F22" s="66"/>
      <c r="G22" s="66"/>
      <c r="H22" s="1">
        <v>-1.6E-2</v>
      </c>
      <c r="I22" s="6">
        <f t="shared" si="9"/>
        <v>937.53</v>
      </c>
      <c r="J22" s="1">
        <v>16</v>
      </c>
      <c r="K22" t="s">
        <v>21</v>
      </c>
      <c r="N22">
        <v>9</v>
      </c>
    </row>
    <row r="23" spans="1:19" x14ac:dyDescent="0.25">
      <c r="A23" s="1">
        <v>-1.6E-2</v>
      </c>
      <c r="B23" s="4">
        <f t="shared" si="8"/>
        <v>937.53</v>
      </c>
      <c r="C23" s="1">
        <v>16</v>
      </c>
      <c r="D23" s="37">
        <f t="shared" si="10"/>
        <v>937.78099999999995</v>
      </c>
      <c r="E23" s="66">
        <v>20690.16</v>
      </c>
      <c r="F23" s="66"/>
      <c r="G23" s="66"/>
      <c r="H23" s="1">
        <v>-1.6E-2</v>
      </c>
      <c r="I23" s="7">
        <f t="shared" si="9"/>
        <v>937.53</v>
      </c>
      <c r="J23" s="1">
        <v>16</v>
      </c>
      <c r="K23" t="s">
        <v>22</v>
      </c>
      <c r="N23">
        <v>12</v>
      </c>
    </row>
    <row r="24" spans="1:19" x14ac:dyDescent="0.25">
      <c r="A24" s="1">
        <v>-1.6E-2</v>
      </c>
      <c r="B24" s="4">
        <f t="shared" si="8"/>
        <v>937.52</v>
      </c>
      <c r="C24" s="1">
        <v>16</v>
      </c>
      <c r="D24" s="38">
        <f>ROUND($U$6+(E24-$T$6)*$V$6,3)</f>
        <v>937.78</v>
      </c>
      <c r="E24" s="71">
        <v>20692.97</v>
      </c>
      <c r="F24" s="71"/>
      <c r="G24" s="71"/>
      <c r="H24" s="1">
        <v>-1.6E-2</v>
      </c>
      <c r="I24" s="6">
        <f t="shared" si="9"/>
        <v>937.52</v>
      </c>
      <c r="J24" s="1">
        <v>16</v>
      </c>
      <c r="K24" t="s">
        <v>1</v>
      </c>
      <c r="N24">
        <v>11</v>
      </c>
    </row>
    <row r="25" spans="1:19" x14ac:dyDescent="0.25">
      <c r="A25" s="1">
        <v>-1.6E-2</v>
      </c>
      <c r="B25" s="5">
        <f t="shared" si="8"/>
        <v>937.52</v>
      </c>
      <c r="C25" s="1">
        <v>16</v>
      </c>
      <c r="D25" s="37">
        <f t="shared" ref="D25" si="11">ROUND($U$6+(E25-$T$6)*$V$6,3)</f>
        <v>937.78</v>
      </c>
      <c r="E25" s="66">
        <v>20695.78</v>
      </c>
      <c r="F25" s="66"/>
      <c r="G25" s="66"/>
      <c r="H25" s="1">
        <v>-1.6E-2</v>
      </c>
      <c r="I25" s="6">
        <f t="shared" si="9"/>
        <v>937.52</v>
      </c>
      <c r="J25" s="1">
        <v>16</v>
      </c>
      <c r="K25" t="s">
        <v>23</v>
      </c>
      <c r="N25">
        <v>10</v>
      </c>
    </row>
    <row r="26" spans="1:19" x14ac:dyDescent="0.25">
      <c r="A26" s="3"/>
      <c r="B26" s="3"/>
      <c r="C26" s="3"/>
      <c r="D26" s="3"/>
      <c r="E26" s="70" t="s">
        <v>26</v>
      </c>
      <c r="F26" s="70"/>
      <c r="G26" s="70"/>
      <c r="H26" s="3"/>
      <c r="I26" s="3"/>
      <c r="J26" s="3"/>
      <c r="L26" t="s">
        <v>2</v>
      </c>
    </row>
    <row r="27" spans="1:19" x14ac:dyDescent="0.25">
      <c r="A27" s="1">
        <v>-1.6E-2</v>
      </c>
      <c r="B27" s="4">
        <f t="shared" ref="B27:B32" si="12">ROUND(D27+(A27*C27),2)</f>
        <v>937.53</v>
      </c>
      <c r="C27" s="1">
        <v>16</v>
      </c>
      <c r="D27" s="37">
        <f>ROUND($U$6+(E27-$T$6)*$V$6,3)</f>
        <v>937.78200000000004</v>
      </c>
      <c r="E27" s="66">
        <v>20686.11</v>
      </c>
      <c r="F27" s="66"/>
      <c r="G27" s="66"/>
      <c r="H27" s="1">
        <v>-1.6E-2</v>
      </c>
      <c r="I27" s="7">
        <f t="shared" ref="I27:I32" si="13">ROUND(D27+(H27*J27),2)</f>
        <v>937.53</v>
      </c>
      <c r="J27" s="1">
        <v>16</v>
      </c>
      <c r="K27" t="s">
        <v>41</v>
      </c>
      <c r="N27" t="s">
        <v>35</v>
      </c>
    </row>
    <row r="28" spans="1:19" x14ac:dyDescent="0.25">
      <c r="A28" s="1">
        <v>-1.6E-2</v>
      </c>
      <c r="B28" s="4">
        <f t="shared" si="12"/>
        <v>937.53</v>
      </c>
      <c r="C28" s="1">
        <v>16</v>
      </c>
      <c r="D28" s="38">
        <f>ROUND($U$6+(E28-$T$6)*$V$6,3)</f>
        <v>937.78099999999995</v>
      </c>
      <c r="E28" s="66">
        <v>20688.91</v>
      </c>
      <c r="F28" s="66"/>
      <c r="G28" s="66"/>
      <c r="H28" s="1">
        <v>-1.6E-2</v>
      </c>
      <c r="I28" s="6">
        <f t="shared" si="13"/>
        <v>937.53</v>
      </c>
      <c r="J28" s="1">
        <v>16</v>
      </c>
      <c r="K28" t="s">
        <v>1</v>
      </c>
      <c r="N28" t="s">
        <v>36</v>
      </c>
    </row>
    <row r="29" spans="1:19" x14ac:dyDescent="0.25">
      <c r="A29" s="1">
        <v>-1.6E-2</v>
      </c>
      <c r="B29" s="5">
        <f t="shared" si="12"/>
        <v>937.53</v>
      </c>
      <c r="C29" s="1">
        <v>16</v>
      </c>
      <c r="D29" s="37">
        <f t="shared" ref="D29:D30" si="14">ROUND($U$6+(E29-$T$6)*$V$6,3)</f>
        <v>937.78099999999995</v>
      </c>
      <c r="E29" s="66">
        <v>20691.72</v>
      </c>
      <c r="F29" s="66"/>
      <c r="G29" s="66"/>
      <c r="H29" s="1">
        <v>-1.6E-2</v>
      </c>
      <c r="I29" s="6">
        <f t="shared" si="13"/>
        <v>937.53</v>
      </c>
      <c r="J29" s="1">
        <v>16</v>
      </c>
      <c r="K29" t="s">
        <v>42</v>
      </c>
      <c r="N29" t="s">
        <v>37</v>
      </c>
    </row>
    <row r="30" spans="1:19" x14ac:dyDescent="0.25">
      <c r="A30" s="1">
        <v>-1.6E-2</v>
      </c>
      <c r="B30" s="4">
        <f t="shared" si="12"/>
        <v>937.52</v>
      </c>
      <c r="C30" s="1">
        <v>16</v>
      </c>
      <c r="D30" s="37">
        <f t="shared" si="14"/>
        <v>937.78</v>
      </c>
      <c r="E30" s="66">
        <v>20694.22</v>
      </c>
      <c r="F30" s="66"/>
      <c r="G30" s="66"/>
      <c r="H30" s="1">
        <v>-1.6E-2</v>
      </c>
      <c r="I30" s="7">
        <f t="shared" si="13"/>
        <v>937.52</v>
      </c>
      <c r="J30" s="1">
        <v>16</v>
      </c>
      <c r="K30" t="s">
        <v>22</v>
      </c>
      <c r="N30" t="s">
        <v>38</v>
      </c>
    </row>
    <row r="31" spans="1:19" x14ac:dyDescent="0.25">
      <c r="A31" s="1">
        <v>-1.6E-2</v>
      </c>
      <c r="B31" s="4">
        <f t="shared" si="12"/>
        <v>937.52</v>
      </c>
      <c r="C31" s="1">
        <v>16</v>
      </c>
      <c r="D31" s="38">
        <f>ROUND($U$6+(E31-$T$6)*$V$6,3)</f>
        <v>937.78</v>
      </c>
      <c r="E31" s="66">
        <v>20697.03</v>
      </c>
      <c r="F31" s="66"/>
      <c r="G31" s="66"/>
      <c r="H31" s="1">
        <v>-1.6E-2</v>
      </c>
      <c r="I31" s="6">
        <f t="shared" si="13"/>
        <v>937.52</v>
      </c>
      <c r="J31" s="1">
        <v>16</v>
      </c>
      <c r="K31" t="s">
        <v>1</v>
      </c>
      <c r="N31" t="s">
        <v>39</v>
      </c>
    </row>
    <row r="32" spans="1:19" x14ac:dyDescent="0.25">
      <c r="A32" s="1">
        <v>-1.6E-2</v>
      </c>
      <c r="B32" s="5">
        <f t="shared" si="12"/>
        <v>937.52</v>
      </c>
      <c r="C32" s="1">
        <v>16</v>
      </c>
      <c r="D32" s="37">
        <f>ROUND($U$6+(E32-$T$6)*$V$6,3)</f>
        <v>937.779</v>
      </c>
      <c r="E32" s="66">
        <v>20699.849999999999</v>
      </c>
      <c r="F32" s="66"/>
      <c r="G32" s="66"/>
      <c r="H32" s="1">
        <v>-1.6E-2</v>
      </c>
      <c r="I32" s="6">
        <f t="shared" si="13"/>
        <v>937.52</v>
      </c>
      <c r="J32" s="1">
        <v>16</v>
      </c>
      <c r="K32" t="s">
        <v>23</v>
      </c>
      <c r="N32" t="s">
        <v>40</v>
      </c>
    </row>
  </sheetData>
  <mergeCells count="28">
    <mergeCell ref="E7:G7"/>
    <mergeCell ref="E5:G5"/>
    <mergeCell ref="E6:G6"/>
    <mergeCell ref="E10:G10"/>
    <mergeCell ref="E11:G11"/>
    <mergeCell ref="E8:G8"/>
    <mergeCell ref="E9:G9"/>
    <mergeCell ref="E12:G12"/>
    <mergeCell ref="E13:G13"/>
    <mergeCell ref="E14:G14"/>
    <mergeCell ref="E15:G15"/>
    <mergeCell ref="E29:G29"/>
    <mergeCell ref="E23:G23"/>
    <mergeCell ref="E20:G20"/>
    <mergeCell ref="E21:G21"/>
    <mergeCell ref="E22:G22"/>
    <mergeCell ref="E19:G19"/>
    <mergeCell ref="E30:G30"/>
    <mergeCell ref="E31:G31"/>
    <mergeCell ref="E32:G32"/>
    <mergeCell ref="E16:G16"/>
    <mergeCell ref="E18:G18"/>
    <mergeCell ref="E17:G17"/>
    <mergeCell ref="E27:G27"/>
    <mergeCell ref="E28:G28"/>
    <mergeCell ref="E26:G26"/>
    <mergeCell ref="E24:G24"/>
    <mergeCell ref="E25:G25"/>
  </mergeCells>
  <pageMargins left="0.7" right="0.7" top="0.75" bottom="0.75" header="0.3" footer="0.3"/>
  <pageSetup scale="4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F478D-7F02-4E29-B59B-EDFABE650CD3}">
  <dimension ref="A1:M16"/>
  <sheetViews>
    <sheetView workbookViewId="0">
      <selection activeCell="I5" sqref="I5"/>
    </sheetView>
  </sheetViews>
  <sheetFormatPr defaultRowHeight="15" x14ac:dyDescent="0.25"/>
  <cols>
    <col min="6" max="7" width="9.7109375" bestFit="1" customWidth="1"/>
    <col min="13" max="14" width="32.7109375" bestFit="1" customWidth="1"/>
  </cols>
  <sheetData>
    <row r="1" spans="1:13" ht="15.75" thickBot="1" x14ac:dyDescent="0.3"/>
    <row r="2" spans="1:13" ht="15.75" thickBot="1" x14ac:dyDescent="0.3">
      <c r="A2" s="72" t="s">
        <v>6</v>
      </c>
      <c r="B2" s="73"/>
      <c r="C2" s="73"/>
      <c r="D2" s="73"/>
      <c r="E2" s="74"/>
      <c r="F2" s="72" t="s">
        <v>7</v>
      </c>
      <c r="G2" s="74"/>
      <c r="H2" s="72" t="s">
        <v>8</v>
      </c>
      <c r="I2" s="73"/>
      <c r="J2" s="73"/>
      <c r="K2" s="73"/>
      <c r="L2" s="74"/>
      <c r="M2" s="8"/>
    </row>
    <row r="3" spans="1:13" ht="60" thickBot="1" x14ac:dyDescent="0.3">
      <c r="A3" s="9" t="s">
        <v>9</v>
      </c>
      <c r="B3" s="10" t="s">
        <v>10</v>
      </c>
      <c r="C3" s="10" t="s">
        <v>11</v>
      </c>
      <c r="D3" s="11" t="s">
        <v>12</v>
      </c>
      <c r="E3" s="12" t="s">
        <v>13</v>
      </c>
      <c r="F3" s="13" t="s">
        <v>14</v>
      </c>
      <c r="G3" s="14" t="s">
        <v>15</v>
      </c>
      <c r="H3" s="13" t="s">
        <v>13</v>
      </c>
      <c r="I3" s="11" t="s">
        <v>12</v>
      </c>
      <c r="J3" s="10" t="s">
        <v>11</v>
      </c>
      <c r="K3" s="10" t="s">
        <v>10</v>
      </c>
      <c r="L3" s="15" t="s">
        <v>9</v>
      </c>
      <c r="M3" s="16" t="s">
        <v>16</v>
      </c>
    </row>
    <row r="4" spans="1:13" x14ac:dyDescent="0.25">
      <c r="A4" s="17"/>
      <c r="B4" s="18"/>
      <c r="C4" s="19"/>
      <c r="D4" s="20"/>
      <c r="E4" s="21"/>
      <c r="F4" s="22"/>
      <c r="G4" s="23"/>
      <c r="H4" s="21"/>
      <c r="I4" s="20"/>
      <c r="J4" s="19">
        <f>I4*H4</f>
        <v>0</v>
      </c>
      <c r="K4" s="18"/>
      <c r="L4" s="19"/>
      <c r="M4" s="24"/>
    </row>
    <row r="5" spans="1:13" x14ac:dyDescent="0.25">
      <c r="A5" s="25">
        <v>856.72</v>
      </c>
      <c r="B5" s="75">
        <f>ABS((F16-F5)/(E16*(D16-D5)))</f>
        <v>486.11111111111114</v>
      </c>
      <c r="C5" s="26">
        <f>A5-G5</f>
        <v>-0.54999999999995453</v>
      </c>
      <c r="D5" s="27">
        <f>ROUND(C5/E5,3)</f>
        <v>-4.5999999999999999E-2</v>
      </c>
      <c r="E5" s="28">
        <v>12</v>
      </c>
      <c r="F5" s="29">
        <v>7775</v>
      </c>
      <c r="G5" s="30">
        <v>857.27</v>
      </c>
      <c r="H5" s="28">
        <v>12</v>
      </c>
      <c r="I5" s="27">
        <f>ROUND(J5/H5,3)</f>
        <v>1.4E-2</v>
      </c>
      <c r="J5" s="26">
        <f>L5-G5</f>
        <v>0.17000000000007276</v>
      </c>
      <c r="K5" s="75">
        <f>ABS((F16-F5)/(H16*(I16-I5)))</f>
        <v>486.11111111111114</v>
      </c>
      <c r="L5" s="30">
        <v>857.44</v>
      </c>
      <c r="M5" s="31" t="s">
        <v>17</v>
      </c>
    </row>
    <row r="6" spans="1:13" x14ac:dyDescent="0.25">
      <c r="A6" s="32">
        <f t="shared" ref="A6:A16" si="0">G6+C6</f>
        <v>856.77189999999996</v>
      </c>
      <c r="B6" s="76"/>
      <c r="C6" s="26">
        <f>ROUND(D6*E6,2)</f>
        <v>-0.5</v>
      </c>
      <c r="D6" s="33">
        <f>ROUND((($F6-$F$5)/($F$16-$F$5))*(D$16-D$5)+D$5,3)</f>
        <v>-4.2000000000000003E-2</v>
      </c>
      <c r="E6" s="34">
        <v>12</v>
      </c>
      <c r="F6" s="29">
        <v>7800</v>
      </c>
      <c r="G6" s="30">
        <v>857.27189999999996</v>
      </c>
      <c r="H6" s="34">
        <v>12</v>
      </c>
      <c r="I6" s="33">
        <f>ROUND((($F6-$F$5)/($F$16-$F$5))*(I$16-I$5)+I$5,3)</f>
        <v>0.01</v>
      </c>
      <c r="J6" s="26">
        <f>ROUND(I6*H6,4)</f>
        <v>0.12</v>
      </c>
      <c r="K6" s="76"/>
      <c r="L6" s="26">
        <f t="shared" ref="L6:L16" si="1">G6+J6</f>
        <v>857.39189999999996</v>
      </c>
      <c r="M6" s="31"/>
    </row>
    <row r="7" spans="1:13" x14ac:dyDescent="0.25">
      <c r="A7" s="32">
        <f t="shared" si="0"/>
        <v>856.8338</v>
      </c>
      <c r="B7" s="76"/>
      <c r="C7" s="26">
        <f t="shared" ref="C7:C16" si="2">ROUND(D7*E7,2)</f>
        <v>-0.44</v>
      </c>
      <c r="D7" s="33">
        <f>ROUND((($F7-$F$5)/($F$16-$F$5))*(D$16-D$5)+D$5,3)</f>
        <v>-3.6999999999999998E-2</v>
      </c>
      <c r="E7" s="34">
        <v>12</v>
      </c>
      <c r="F7" s="29">
        <v>7825</v>
      </c>
      <c r="G7" s="30">
        <v>857.27380000000005</v>
      </c>
      <c r="H7" s="34">
        <v>12</v>
      </c>
      <c r="I7" s="33">
        <f t="shared" ref="I7:I15" si="3">ROUND((($F7-$F$5)/($F$16-$F$5))*(I$16-I$5)+I$5,3)</f>
        <v>5.0000000000000001E-3</v>
      </c>
      <c r="J7" s="26">
        <f>ROUND(H7*I7,2)</f>
        <v>0.06</v>
      </c>
      <c r="K7" s="76"/>
      <c r="L7" s="26">
        <f t="shared" si="1"/>
        <v>857.3338</v>
      </c>
      <c r="M7" s="31"/>
    </row>
    <row r="8" spans="1:13" x14ac:dyDescent="0.25">
      <c r="A8" s="32">
        <f t="shared" si="0"/>
        <v>856.87570000000005</v>
      </c>
      <c r="B8" s="76"/>
      <c r="C8" s="26">
        <f t="shared" si="2"/>
        <v>-0.4</v>
      </c>
      <c r="D8" s="33">
        <f t="shared" ref="D8:D11" si="4">ROUND((($F8-$F$5)/($F$16-$F$5))*(D$16-D$5)+D$5,3)</f>
        <v>-3.3000000000000002E-2</v>
      </c>
      <c r="E8" s="34">
        <v>12</v>
      </c>
      <c r="F8" s="29">
        <v>7850</v>
      </c>
      <c r="G8" s="30">
        <v>857.27570000000003</v>
      </c>
      <c r="H8" s="34">
        <v>12</v>
      </c>
      <c r="I8" s="33">
        <f t="shared" si="3"/>
        <v>1E-3</v>
      </c>
      <c r="J8" s="26">
        <f t="shared" ref="J8:J16" si="5">ROUND(H8*I8,2)</f>
        <v>0.01</v>
      </c>
      <c r="K8" s="76"/>
      <c r="L8" s="26">
        <f t="shared" si="1"/>
        <v>857.28570000000002</v>
      </c>
      <c r="M8" s="31"/>
    </row>
    <row r="9" spans="1:13" x14ac:dyDescent="0.25">
      <c r="A9" s="32">
        <f t="shared" si="0"/>
        <v>856.92759999999998</v>
      </c>
      <c r="B9" s="76"/>
      <c r="C9" s="26">
        <f t="shared" si="2"/>
        <v>-0.35</v>
      </c>
      <c r="D9" s="33">
        <f t="shared" si="4"/>
        <v>-2.9000000000000001E-2</v>
      </c>
      <c r="E9" s="34">
        <v>12</v>
      </c>
      <c r="F9" s="29">
        <v>7875</v>
      </c>
      <c r="G9" s="30">
        <v>857.27760000000001</v>
      </c>
      <c r="H9" s="34">
        <v>12</v>
      </c>
      <c r="I9" s="33">
        <f t="shared" si="3"/>
        <v>-3.0000000000000001E-3</v>
      </c>
      <c r="J9" s="26">
        <f t="shared" si="5"/>
        <v>-0.04</v>
      </c>
      <c r="K9" s="76"/>
      <c r="L9" s="26">
        <f t="shared" si="1"/>
        <v>857.23760000000004</v>
      </c>
      <c r="M9" s="31"/>
    </row>
    <row r="10" spans="1:13" x14ac:dyDescent="0.25">
      <c r="A10" s="32">
        <f t="shared" si="0"/>
        <v>856.97950000000003</v>
      </c>
      <c r="B10" s="76"/>
      <c r="C10" s="26">
        <f t="shared" si="2"/>
        <v>-0.3</v>
      </c>
      <c r="D10" s="33">
        <f t="shared" si="4"/>
        <v>-2.5000000000000001E-2</v>
      </c>
      <c r="E10" s="34">
        <v>12</v>
      </c>
      <c r="F10" s="29">
        <v>7900</v>
      </c>
      <c r="G10" s="30">
        <v>857.27949999999998</v>
      </c>
      <c r="H10" s="34">
        <v>12</v>
      </c>
      <c r="I10" s="33">
        <f t="shared" si="3"/>
        <v>-7.0000000000000001E-3</v>
      </c>
      <c r="J10" s="26">
        <f t="shared" si="5"/>
        <v>-0.08</v>
      </c>
      <c r="K10" s="76"/>
      <c r="L10" s="26">
        <f t="shared" si="1"/>
        <v>857.19949999999994</v>
      </c>
      <c r="M10" s="31"/>
    </row>
    <row r="11" spans="1:13" x14ac:dyDescent="0.25">
      <c r="A11" s="32">
        <f t="shared" si="0"/>
        <v>856.98990000000003</v>
      </c>
      <c r="B11" s="76"/>
      <c r="C11" s="26">
        <f t="shared" ref="C11" si="6">ROUND(D11*E11,2)</f>
        <v>-0.28999999999999998</v>
      </c>
      <c r="D11" s="33">
        <f t="shared" si="4"/>
        <v>-2.4E-2</v>
      </c>
      <c r="E11" s="34">
        <v>12</v>
      </c>
      <c r="F11" s="29">
        <v>7905</v>
      </c>
      <c r="G11" s="30">
        <v>857.2799</v>
      </c>
      <c r="H11" s="34">
        <v>12</v>
      </c>
      <c r="I11" s="33">
        <f t="shared" si="3"/>
        <v>-8.0000000000000002E-3</v>
      </c>
      <c r="J11" s="26">
        <f t="shared" ref="J11" si="7">ROUND(H11*I11,2)</f>
        <v>-0.1</v>
      </c>
      <c r="K11" s="76"/>
      <c r="L11" s="26">
        <f t="shared" si="1"/>
        <v>857.17989999999998</v>
      </c>
      <c r="M11" s="31"/>
    </row>
    <row r="12" spans="1:13" x14ac:dyDescent="0.25">
      <c r="A12" s="32">
        <f t="shared" si="0"/>
        <v>857.04139999999995</v>
      </c>
      <c r="B12" s="76"/>
      <c r="C12" s="26">
        <f t="shared" si="2"/>
        <v>-0.24</v>
      </c>
      <c r="D12" s="33">
        <f>ROUND((($F12-$F$5)/($F$16-$F$5))*(D$16-D$5)+D$5,3)</f>
        <v>-0.02</v>
      </c>
      <c r="E12" s="34">
        <v>12</v>
      </c>
      <c r="F12" s="29">
        <v>7925</v>
      </c>
      <c r="G12" s="30">
        <v>857.28139999999996</v>
      </c>
      <c r="H12" s="34">
        <v>12</v>
      </c>
      <c r="I12" s="33">
        <f t="shared" si="3"/>
        <v>-1.2E-2</v>
      </c>
      <c r="J12" s="26">
        <f t="shared" si="5"/>
        <v>-0.14000000000000001</v>
      </c>
      <c r="K12" s="76"/>
      <c r="L12" s="26">
        <f t="shared" si="1"/>
        <v>857.14139999999998</v>
      </c>
      <c r="M12" s="31"/>
    </row>
    <row r="13" spans="1:13" x14ac:dyDescent="0.25">
      <c r="A13" s="32">
        <f t="shared" si="0"/>
        <v>857.06219999999996</v>
      </c>
      <c r="B13" s="76"/>
      <c r="C13" s="26">
        <f t="shared" si="2"/>
        <v>-0.22</v>
      </c>
      <c r="D13" s="33">
        <f>ROUND((($F13-$F$5)/($F$16-$F$5))*(D$16-D$5)+D$5,3)</f>
        <v>-1.7999999999999999E-2</v>
      </c>
      <c r="E13" s="34">
        <v>12</v>
      </c>
      <c r="F13" s="29">
        <v>7936.01</v>
      </c>
      <c r="G13" s="30">
        <v>857.28219999999999</v>
      </c>
      <c r="H13" s="34">
        <v>12</v>
      </c>
      <c r="I13" s="33">
        <f>ROUND((($F13-$F$5)/($F$16-$F$5))*(I$16-I$5)+I$5,3)</f>
        <v>-1.4E-2</v>
      </c>
      <c r="J13" s="26">
        <f t="shared" si="5"/>
        <v>-0.17</v>
      </c>
      <c r="K13" s="76"/>
      <c r="L13" s="26">
        <f t="shared" si="1"/>
        <v>857.11220000000003</v>
      </c>
      <c r="M13" s="31"/>
    </row>
    <row r="14" spans="1:13" x14ac:dyDescent="0.25">
      <c r="A14" s="32">
        <f t="shared" si="0"/>
        <v>857.0625</v>
      </c>
      <c r="B14" s="76"/>
      <c r="C14" s="26">
        <f t="shared" si="2"/>
        <v>-0.22</v>
      </c>
      <c r="D14" s="33">
        <f>ROUND((($F14-$F$5)/($F$16-$F$5))*(D$16-D$5)+D$5,3)</f>
        <v>-1.7999999999999999E-2</v>
      </c>
      <c r="E14" s="34">
        <v>12</v>
      </c>
      <c r="F14" s="29">
        <v>7939.91</v>
      </c>
      <c r="G14" s="30">
        <v>857.28250000000003</v>
      </c>
      <c r="H14" s="34">
        <v>12</v>
      </c>
      <c r="I14" s="33">
        <f t="shared" si="3"/>
        <v>-1.4E-2</v>
      </c>
      <c r="J14" s="26">
        <f>ROUND(H14*I14,2)</f>
        <v>-0.17</v>
      </c>
      <c r="K14" s="76"/>
      <c r="L14" s="26">
        <f t="shared" si="1"/>
        <v>857.11250000000007</v>
      </c>
      <c r="M14" s="31" t="s">
        <v>18</v>
      </c>
    </row>
    <row r="15" spans="1:13" x14ac:dyDescent="0.25">
      <c r="A15" s="32">
        <f t="shared" si="0"/>
        <v>857.08279999999991</v>
      </c>
      <c r="B15" s="76"/>
      <c r="C15" s="26">
        <f t="shared" si="2"/>
        <v>-0.2</v>
      </c>
      <c r="D15" s="33">
        <f>ROUND((($F15-$F$5)/($F$16-$F$5))*(D$16-D$5)+D$5,3)</f>
        <v>-1.7000000000000001E-2</v>
      </c>
      <c r="E15" s="34">
        <v>12</v>
      </c>
      <c r="F15" s="29">
        <v>7943.81</v>
      </c>
      <c r="G15" s="30">
        <v>857.28279999999995</v>
      </c>
      <c r="H15" s="34">
        <v>12</v>
      </c>
      <c r="I15" s="33">
        <f t="shared" si="3"/>
        <v>-1.4999999999999999E-2</v>
      </c>
      <c r="J15" s="26">
        <f t="shared" si="5"/>
        <v>-0.18</v>
      </c>
      <c r="K15" s="76"/>
      <c r="L15" s="26">
        <f t="shared" si="1"/>
        <v>857.1028</v>
      </c>
      <c r="M15" s="31"/>
    </row>
    <row r="16" spans="1:13" x14ac:dyDescent="0.25">
      <c r="A16" s="32">
        <f t="shared" si="0"/>
        <v>857.0933</v>
      </c>
      <c r="B16" s="77"/>
      <c r="C16" s="26">
        <f t="shared" si="2"/>
        <v>-0.19</v>
      </c>
      <c r="D16" s="35">
        <v>-1.6E-2</v>
      </c>
      <c r="E16" s="34">
        <v>12</v>
      </c>
      <c r="F16" s="29">
        <v>7950</v>
      </c>
      <c r="G16" s="30">
        <v>857.28330000000005</v>
      </c>
      <c r="H16" s="34">
        <f>$H$10</f>
        <v>12</v>
      </c>
      <c r="I16" s="35">
        <v>-1.6E-2</v>
      </c>
      <c r="J16" s="26">
        <f t="shared" si="5"/>
        <v>-0.19</v>
      </c>
      <c r="K16" s="77"/>
      <c r="L16" s="26">
        <f t="shared" si="1"/>
        <v>857.0933</v>
      </c>
      <c r="M16" s="36" t="s">
        <v>19</v>
      </c>
    </row>
  </sheetData>
  <mergeCells count="5">
    <mergeCell ref="A2:E2"/>
    <mergeCell ref="F2:G2"/>
    <mergeCell ref="H2:L2"/>
    <mergeCell ref="B5:B16"/>
    <mergeCell ref="K5:K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E794D-9A67-4A1A-AE65-4CFE6B5252DE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A.S. AUTOTABLE</vt:lpstr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Clark</dc:creator>
  <cp:lastModifiedBy>Clark, Michael</cp:lastModifiedBy>
  <cp:lastPrinted>2024-11-27T18:18:49Z</cp:lastPrinted>
  <dcterms:created xsi:type="dcterms:W3CDTF">2020-05-04T17:46:44Z</dcterms:created>
  <dcterms:modified xsi:type="dcterms:W3CDTF">2025-04-07T21:09:05Z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